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048" windowHeight="11988" firstSheet="1" activeTab="1"/>
  </bookViews>
  <sheets>
    <sheet name="OCV" sheetId="4" r:id="rId1"/>
    <sheet name="ED efficiency" sheetId="5" r:id="rId2"/>
    <sheet name="RED efficiency" sheetId="6" r:id="rId3"/>
  </sheets>
  <definedNames>
    <definedName name="A_AEM">#REF!</definedName>
    <definedName name="A_CEM">#REF!</definedName>
    <definedName name="RT" localSheetId="0">#REF!</definedName>
    <definedName name="RT">#REF!</definedName>
    <definedName name="RT_F" localSheetId="0">#REF!</definedName>
    <definedName name="RT_F">#REF!</definedName>
    <definedName name="RTF">#REF!</definedName>
    <definedName name="solver_adj" localSheetId="0" hidden="1">OCV!$V$30,OCV!$V$34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tr" localSheetId="0" hidden="1">2147483647</definedName>
    <definedName name="solver_lhs1" localSheetId="0" hidden="1">OCV!$V$30</definedName>
    <definedName name="solver_lhs2" localSheetId="0" hidden="1">OCV!$V$34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OCV!$W$38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3</definedName>
    <definedName name="solver_rhs1" localSheetId="0" hidden="1">OCV!$Z$38</definedName>
    <definedName name="solver_rhs2" localSheetId="0" hidden="1">OCV!$Y$38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1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N5" i="4" l="1"/>
  <c r="N4" i="4"/>
  <c r="G12" i="4" l="1"/>
  <c r="C12" i="4"/>
  <c r="P18" i="4"/>
  <c r="P20" i="4"/>
  <c r="G16" i="5" l="1"/>
  <c r="P9" i="5"/>
  <c r="O9" i="5"/>
  <c r="N9" i="5"/>
  <c r="M9" i="5"/>
  <c r="H9" i="5"/>
  <c r="I9" i="5"/>
  <c r="J9" i="5"/>
  <c r="G9" i="5"/>
  <c r="N6" i="5"/>
  <c r="O6" i="5"/>
  <c r="P6" i="5"/>
  <c r="M6" i="5"/>
  <c r="P7" i="5"/>
  <c r="O7" i="5"/>
  <c r="N7" i="5"/>
  <c r="M7" i="5"/>
  <c r="P14" i="5"/>
  <c r="O14" i="5"/>
  <c r="N14" i="5"/>
  <c r="M14" i="5"/>
  <c r="P12" i="5"/>
  <c r="O12" i="5"/>
  <c r="N12" i="5"/>
  <c r="M12" i="5"/>
  <c r="M16" i="5" l="1"/>
  <c r="N16" i="5"/>
  <c r="O16" i="5"/>
  <c r="P16" i="5"/>
  <c r="H16" i="5" l="1"/>
  <c r="I16" i="5"/>
  <c r="J16" i="5"/>
  <c r="G14" i="5"/>
  <c r="H6" i="5"/>
  <c r="I6" i="5"/>
  <c r="J6" i="5"/>
  <c r="G6" i="5"/>
  <c r="J7" i="5"/>
  <c r="I7" i="5"/>
  <c r="H7" i="5"/>
  <c r="G7" i="5"/>
  <c r="J14" i="5" l="1"/>
  <c r="I14" i="5"/>
  <c r="H14" i="5"/>
  <c r="J12" i="5"/>
  <c r="I12" i="5"/>
  <c r="H12" i="5"/>
  <c r="G12" i="5"/>
  <c r="C15" i="4" l="1"/>
  <c r="G15" i="4"/>
</calcChain>
</file>

<file path=xl/sharedStrings.xml><?xml version="1.0" encoding="utf-8"?>
<sst xmlns="http://schemas.openxmlformats.org/spreadsheetml/2006/main" count="61" uniqueCount="36">
  <si>
    <t>Formula</t>
  </si>
  <si>
    <t>Constants</t>
  </si>
  <si>
    <t>0,5M</t>
  </si>
  <si>
    <t>Cl</t>
  </si>
  <si>
    <t>Na</t>
  </si>
  <si>
    <t>0,017M</t>
  </si>
  <si>
    <t>RT/F</t>
  </si>
  <si>
    <t>Cell potential</t>
  </si>
  <si>
    <t>A_CEM</t>
  </si>
  <si>
    <t>A_AEM</t>
  </si>
  <si>
    <t>V/Cell</t>
  </si>
  <si>
    <t>40 C</t>
  </si>
  <si>
    <t>20 C</t>
  </si>
  <si>
    <t>[NaCl]</t>
  </si>
  <si>
    <t>Case 1</t>
  </si>
  <si>
    <t>Case 2</t>
  </si>
  <si>
    <t>Case 3</t>
  </si>
  <si>
    <t>Case 4</t>
  </si>
  <si>
    <t>T 20C</t>
  </si>
  <si>
    <t>T 40C</t>
  </si>
  <si>
    <t>Hot D</t>
  </si>
  <si>
    <t>Des%</t>
  </si>
  <si>
    <t>CE (%)</t>
  </si>
  <si>
    <t>Cin [mol/m³]</t>
  </si>
  <si>
    <t>Qf [m³/s]</t>
  </si>
  <si>
    <t>N*I [A]</t>
  </si>
  <si>
    <t>F [A s/mol]</t>
  </si>
  <si>
    <t>Cout [mol/m³]</t>
  </si>
  <si>
    <t>ref: http://www.sciencedirect.com/science/article/pii/S0011916409008479</t>
  </si>
  <si>
    <t>Anions</t>
  </si>
  <si>
    <t>Cations</t>
  </si>
  <si>
    <t>Hot C</t>
  </si>
  <si>
    <t>Activity Coefficients (@25 C!)</t>
  </si>
  <si>
    <t>measured</t>
  </si>
  <si>
    <t>and: http://link.springer.com/article/10.1007/s11581-010-0441-2</t>
  </si>
  <si>
    <t>0,25M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</si>
</sst>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"/>
    <numFmt numFmtId="166" formatCode="0.000000"/>
    <numFmt numFmtId="167" formatCode="0.0%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/>
    <xf numFmtId="49" fontId="0" fillId="0" borderId="0" xfId="0" applyNumberFormat="1"/>
    <xf numFmtId="166" fontId="0" fillId="0" borderId="0" xfId="0" applyNumberFormat="1"/>
    <xf numFmtId="0" fontId="3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/>
    <xf numFmtId="2" fontId="0" fillId="0" borderId="5" xfId="0" applyNumberFormat="1" applyBorder="1"/>
    <xf numFmtId="167" fontId="0" fillId="0" borderId="0" xfId="0" applyNumberFormat="1" applyBorder="1"/>
    <xf numFmtId="167" fontId="0" fillId="0" borderId="5" xfId="0" applyNumberFormat="1" applyBorder="1"/>
    <xf numFmtId="11" fontId="0" fillId="0" borderId="0" xfId="0" applyNumberFormat="1" applyBorder="1"/>
    <xf numFmtId="11" fontId="0" fillId="0" borderId="5" xfId="0" applyNumberFormat="1" applyBorder="1"/>
    <xf numFmtId="3" fontId="0" fillId="0" borderId="0" xfId="0" applyNumberFormat="1" applyBorder="1"/>
    <xf numFmtId="3" fontId="0" fillId="0" borderId="5" xfId="0" applyNumberFormat="1" applyBorder="1"/>
    <xf numFmtId="0" fontId="3" fillId="0" borderId="4" xfId="0" applyFont="1" applyBorder="1"/>
    <xf numFmtId="167" fontId="3" fillId="0" borderId="0" xfId="0" applyNumberFormat="1" applyFont="1" applyBorder="1"/>
    <xf numFmtId="167" fontId="3" fillId="0" borderId="5" xfId="0" applyNumberFormat="1" applyFont="1" applyBorder="1"/>
    <xf numFmtId="0" fontId="3" fillId="0" borderId="6" xfId="0" applyFont="1" applyBorder="1"/>
    <xf numFmtId="167" fontId="3" fillId="0" borderId="7" xfId="0" applyNumberFormat="1" applyFont="1" applyBorder="1"/>
    <xf numFmtId="167" fontId="3" fillId="0" borderId="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428624</xdr:colOff>
      <xdr:row>1</xdr:row>
      <xdr:rowOff>176212</xdr:rowOff>
    </xdr:from>
    <xdr:ext cx="3981451" cy="46641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428624" y="366712"/>
              <a:ext cx="3981451" cy="46641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nl-NL" sz="1100" b="0" i="1">
                        <a:latin typeface="Cambria Math"/>
                      </a:rPr>
                      <m:t>𝐸</m:t>
                    </m:r>
                    <m:r>
                      <a:rPr lang="nl-NL" sz="1100" b="0" i="1">
                        <a:latin typeface="Cambria Math"/>
                      </a:rPr>
                      <m:t>=</m:t>
                    </m:r>
                    <m:f>
                      <m:fPr>
                        <m:ctrlPr>
                          <a:rPr lang="nl-N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nl-NL" sz="1100" b="0" i="1">
                            <a:latin typeface="Cambria Math"/>
                          </a:rPr>
                          <m:t>𝑅𝑇</m:t>
                        </m:r>
                      </m:num>
                      <m:den>
                        <m:r>
                          <a:rPr lang="nl-NL" sz="1100" b="0" i="1">
                            <a:latin typeface="Cambria Math"/>
                          </a:rPr>
                          <m:t>𝑧𝐹</m:t>
                        </m:r>
                      </m:den>
                    </m:f>
                    <m:sSub>
                      <m:sSubPr>
                        <m:ctrlPr>
                          <a:rPr lang="nl-NL" sz="11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sSubPr>
                      <m:e>
                        <m:r>
                          <a:rPr lang="nl-NL" sz="1100" b="0" i="1">
                            <a:latin typeface="Cambria Math"/>
                            <a:ea typeface="Cambria Math"/>
                          </a:rPr>
                          <m:t>𝛼</m:t>
                        </m:r>
                      </m:e>
                      <m:sub>
                        <m:r>
                          <a:rPr lang="nl-NL" sz="1100" b="0" i="1">
                            <a:latin typeface="Cambria Math"/>
                            <a:ea typeface="Cambria Math"/>
                          </a:rPr>
                          <m:t>𝐶𝐸𝑀</m:t>
                        </m:r>
                      </m:sub>
                    </m:sSub>
                    <m:func>
                      <m:funcPr>
                        <m:ctrlPr>
                          <a:rPr lang="nl-NL" sz="11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nl-NL" sz="1100" b="0" i="0">
                            <a:latin typeface="Cambria Math"/>
                            <a:ea typeface="Cambria Math"/>
                          </a:rPr>
                          <m:t>ln</m:t>
                        </m:r>
                      </m:fName>
                      <m:e>
                        <m:f>
                          <m:fPr>
                            <m:ctrlPr>
                              <a:rPr lang="nl-NL" sz="1100" b="0" i="1">
                                <a:latin typeface="Cambria Math" panose="02040503050406030204" pitchFamily="18" charset="0"/>
                                <a:ea typeface="Cambria Math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nl-NL" sz="1100" b="0" i="1">
                                    <a:latin typeface="Cambria Math" panose="02040503050406030204" pitchFamily="18" charset="0"/>
                                    <a:ea typeface="Cambria Math"/>
                                  </a:rPr>
                                </m:ctrlPr>
                              </m:sSubPr>
                              <m:e>
                                <m:r>
                                  <a:rPr lang="nl-NL" sz="1100" b="0" i="1">
                                    <a:latin typeface="Cambria Math"/>
                                    <a:ea typeface="Cambria Math"/>
                                  </a:rPr>
                                  <m:t>𝐶</m:t>
                                </m:r>
                              </m:e>
                              <m:sub>
                                <m:r>
                                  <a:rPr lang="nl-NL" sz="1100" b="0" i="1">
                                    <a:latin typeface="Cambria Math"/>
                                    <a:ea typeface="Cambria Math"/>
                                  </a:rPr>
                                  <m:t>𝑐</m:t>
                                </m:r>
                              </m:sub>
                            </m:sSub>
                            <m:sSub>
                              <m:sSubPr>
                                <m:ctrlPr>
                                  <a:rPr lang="nl-NL" sz="1100" b="0" i="1">
                                    <a:latin typeface="Cambria Math" panose="02040503050406030204" pitchFamily="18" charset="0"/>
                                    <a:ea typeface="Cambria Math"/>
                                  </a:rPr>
                                </m:ctrlPr>
                              </m:sSubPr>
                              <m:e>
                                <m:r>
                                  <a:rPr lang="nl-NL" sz="1100" b="0" i="1">
                                    <a:latin typeface="Cambria Math"/>
                                    <a:ea typeface="Cambria Math"/>
                                  </a:rPr>
                                  <m:t>𝛾</m:t>
                                </m:r>
                              </m:e>
                              <m:sub>
                                <m:r>
                                  <a:rPr lang="nl-NL" sz="1100" b="0" i="1">
                                    <a:latin typeface="Cambria Math"/>
                                    <a:ea typeface="Cambria Math"/>
                                  </a:rPr>
                                  <m:t>𝑐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nl-NL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nl-NL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</m:t>
                                </m:r>
                              </m:e>
                              <m:sub>
                                <m:r>
                                  <a:rPr lang="nl-NL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𝑑</m:t>
                                </m:r>
                              </m:sub>
                            </m:sSub>
                            <m:sSub>
                              <m:sSubPr>
                                <m:ctrlPr>
                                  <a:rPr lang="nl-NL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nl-NL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𝛾</m:t>
                                </m:r>
                              </m:e>
                              <m:sub>
                                <m:r>
                                  <a:rPr lang="nl-NL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𝑑</m:t>
                                </m:r>
                              </m:sub>
                            </m:sSub>
                          </m:den>
                        </m:f>
                      </m:e>
                    </m:func>
                    <m:r>
                      <a:rPr lang="nl-NL" sz="1100" b="0" i="1">
                        <a:latin typeface="Cambria Math"/>
                        <a:ea typeface="Cambria Math"/>
                      </a:rPr>
                      <m:t>+</m:t>
                    </m:r>
                    <m:f>
                      <m:fPr>
                        <m:ctrlPr>
                          <a:rPr lang="nl-NL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nl-NL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𝑅𝑇</m:t>
                        </m:r>
                      </m:num>
                      <m:den>
                        <m:r>
                          <a:rPr lang="nl-NL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𝑧𝐹</m:t>
                        </m:r>
                      </m:den>
                    </m:f>
                    <m:sSub>
                      <m:sSubPr>
                        <m:ctrlPr>
                          <a:rPr lang="nl-NL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nl-NL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Cambria Math"/>
                            <a:cs typeface="+mn-cs"/>
                          </a:rPr>
                          <m:t>𝛼</m:t>
                        </m:r>
                      </m:e>
                      <m:sub>
                        <m:r>
                          <a:rPr lang="nl-NL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𝐴𝐸𝑀</m:t>
                        </m:r>
                      </m:sub>
                    </m:sSub>
                    <m:func>
                      <m:funcPr>
                        <m:ctrlPr>
                          <a:rPr lang="nl-NL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nl-NL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ln</m:t>
                        </m:r>
                      </m:fName>
                      <m:e>
                        <m:f>
                          <m:fPr>
                            <m:ctrlPr>
                              <a:rPr lang="nl-NL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nl-NL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nl-NL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</m:t>
                                </m:r>
                              </m:e>
                              <m:sub>
                                <m:r>
                                  <a:rPr lang="nl-NL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𝑐</m:t>
                                </m:r>
                              </m:sub>
                            </m:sSub>
                            <m:sSub>
                              <m:sSubPr>
                                <m:ctrlPr>
                                  <a:rPr lang="nl-NL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nl-NL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𝛾</m:t>
                                </m:r>
                              </m:e>
                              <m:sub>
                                <m:r>
                                  <a:rPr lang="nl-NL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𝑐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nl-NL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nl-NL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</m:t>
                                </m:r>
                              </m:e>
                              <m:sub>
                                <m:r>
                                  <a:rPr lang="nl-NL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𝑑</m:t>
                                </m:r>
                              </m:sub>
                            </m:sSub>
                            <m:sSub>
                              <m:sSubPr>
                                <m:ctrlPr>
                                  <a:rPr lang="nl-NL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nl-NL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𝛾</m:t>
                                </m:r>
                              </m:e>
                              <m:sub>
                                <m:r>
                                  <a:rPr lang="nl-NL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𝑑</m:t>
                                </m:r>
                              </m:sub>
                            </m:sSub>
                          </m:den>
                        </m:f>
                      </m:e>
                    </m:fun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428624" y="366712"/>
              <a:ext cx="3981451" cy="46641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nl-NL" sz="1100" b="0" i="0">
                  <a:latin typeface="Cambria Math"/>
                </a:rPr>
                <a:t>𝐸=𝑅𝑇</a:t>
              </a:r>
              <a:r>
                <a:rPr lang="nl-NL" sz="1100" b="0" i="0">
                  <a:latin typeface="Cambria Math" panose="02040503050406030204" pitchFamily="18" charset="0"/>
                </a:rPr>
                <a:t>/</a:t>
              </a:r>
              <a:r>
                <a:rPr lang="nl-NL" sz="1100" b="0" i="0">
                  <a:latin typeface="Cambria Math"/>
                </a:rPr>
                <a:t>𝑧𝐹</a:t>
              </a:r>
              <a:r>
                <a:rPr lang="nl-NL" sz="1100" b="0" i="0">
                  <a:latin typeface="Cambria Math" panose="02040503050406030204" pitchFamily="18" charset="0"/>
                  <a:ea typeface="Cambria Math"/>
                </a:rPr>
                <a:t> </a:t>
              </a:r>
              <a:r>
                <a:rPr lang="nl-NL" sz="1100" b="0" i="0">
                  <a:latin typeface="Cambria Math"/>
                  <a:ea typeface="Cambria Math"/>
                </a:rPr>
                <a:t>𝛼</a:t>
              </a:r>
              <a:r>
                <a:rPr lang="nl-NL" sz="1100" b="0" i="0">
                  <a:latin typeface="Cambria Math" panose="02040503050406030204" pitchFamily="18" charset="0"/>
                  <a:ea typeface="Cambria Math"/>
                </a:rPr>
                <a:t>_</a:t>
              </a:r>
              <a:r>
                <a:rPr lang="nl-NL" sz="1100" b="0" i="0">
                  <a:latin typeface="Cambria Math"/>
                  <a:ea typeface="Cambria Math"/>
                </a:rPr>
                <a:t>𝐶𝐸𝑀</a:t>
              </a:r>
              <a:r>
                <a:rPr lang="nl-NL" sz="1100" b="0" i="0">
                  <a:latin typeface="Cambria Math" panose="02040503050406030204" pitchFamily="18" charset="0"/>
                  <a:ea typeface="Cambria Math"/>
                </a:rPr>
                <a:t> </a:t>
              </a:r>
              <a:r>
                <a:rPr lang="nl-NL" sz="1100" b="0" i="0">
                  <a:latin typeface="Cambria Math"/>
                  <a:ea typeface="Cambria Math"/>
                </a:rPr>
                <a:t> ln</a:t>
              </a:r>
              <a:r>
                <a:rPr lang="nl-NL" sz="1100" b="0" i="0">
                  <a:latin typeface="Cambria Math" panose="02040503050406030204" pitchFamily="18" charset="0"/>
                  <a:ea typeface="Cambria Math"/>
                </a:rPr>
                <a:t>⁡〖(</a:t>
              </a:r>
              <a:r>
                <a:rPr lang="nl-NL" sz="1100" b="0" i="0">
                  <a:latin typeface="Cambria Math"/>
                  <a:ea typeface="Cambria Math"/>
                </a:rPr>
                <a:t>𝐶</a:t>
              </a:r>
              <a:r>
                <a:rPr lang="nl-NL" sz="1100" b="0" i="0">
                  <a:latin typeface="Cambria Math" panose="02040503050406030204" pitchFamily="18" charset="0"/>
                  <a:ea typeface="Cambria Math"/>
                </a:rPr>
                <a:t>_</a:t>
              </a:r>
              <a:r>
                <a:rPr lang="nl-NL" sz="1100" b="0" i="0">
                  <a:latin typeface="Cambria Math"/>
                  <a:ea typeface="Cambria Math"/>
                </a:rPr>
                <a:t>𝑐</a:t>
              </a:r>
              <a:r>
                <a:rPr lang="nl-NL" sz="1100" b="0" i="0">
                  <a:latin typeface="Cambria Math" panose="02040503050406030204" pitchFamily="18" charset="0"/>
                  <a:ea typeface="Cambria Math"/>
                </a:rPr>
                <a:t> </a:t>
              </a:r>
              <a:r>
                <a:rPr lang="nl-NL" sz="1100" b="0" i="0">
                  <a:latin typeface="Cambria Math"/>
                  <a:ea typeface="Cambria Math"/>
                </a:rPr>
                <a:t>𝛾</a:t>
              </a:r>
              <a:r>
                <a:rPr lang="nl-NL" sz="1100" b="0" i="0">
                  <a:latin typeface="Cambria Math" panose="02040503050406030204" pitchFamily="18" charset="0"/>
                  <a:ea typeface="Cambria Math"/>
                </a:rPr>
                <a:t>_</a:t>
              </a:r>
              <a:r>
                <a:rPr lang="nl-NL" sz="1100" b="0" i="0">
                  <a:latin typeface="Cambria Math"/>
                  <a:ea typeface="Cambria Math"/>
                </a:rPr>
                <a:t>𝑐</a:t>
              </a:r>
              <a:r>
                <a:rPr lang="nl-NL" sz="1100" b="0" i="0">
                  <a:latin typeface="Cambria Math" panose="02040503050406030204" pitchFamily="18" charset="0"/>
                  <a:ea typeface="Cambria Math"/>
                </a:rPr>
                <a:t>)/(</a:t>
              </a:r>
              <a:r>
                <a:rPr lang="nl-NL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𝐶_</a:t>
              </a:r>
              <a:r>
                <a:rPr lang="nl-NL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𝑑</a:t>
              </a:r>
              <a:r>
                <a:rPr lang="nl-NL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𝛾_</a:t>
              </a:r>
              <a:r>
                <a:rPr lang="nl-NL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𝑑</a:t>
              </a:r>
              <a:r>
                <a:rPr lang="nl-NL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nl-NL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/>
                  <a:cs typeface="+mn-cs"/>
                </a:rPr>
                <a:t>)〗</a:t>
              </a:r>
              <a:r>
                <a:rPr lang="nl-NL" sz="1100" b="0" i="0">
                  <a:latin typeface="Cambria Math"/>
                  <a:ea typeface="Cambria Math"/>
                </a:rPr>
                <a:t>+</a:t>
              </a:r>
              <a:r>
                <a:rPr lang="nl-NL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𝑅𝑇/𝑧𝐹 </a:t>
              </a:r>
              <a:r>
                <a:rPr lang="nl-NL" sz="1100" b="0" i="0">
                  <a:solidFill>
                    <a:schemeClr val="tx1"/>
                  </a:solidFill>
                  <a:effectLst/>
                  <a:latin typeface="Cambria Math"/>
                  <a:ea typeface="Cambria Math"/>
                  <a:cs typeface="+mn-cs"/>
                </a:rPr>
                <a:t>𝛼</a:t>
              </a:r>
              <a:r>
                <a:rPr lang="nl-NL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nl-NL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𝐴𝐸𝑀</a:t>
              </a:r>
              <a:r>
                <a:rPr lang="nl-NL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ln⁡〖(𝐶_𝑐 𝛾_𝑐)/(𝐶_𝑑 𝛾_𝑑 )〗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231913</xdr:colOff>
      <xdr:row>7</xdr:row>
      <xdr:rowOff>8283</xdr:rowOff>
    </xdr:from>
    <xdr:ext cx="1998176" cy="34727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231913" y="1151283"/>
              <a:ext cx="1998176" cy="3472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100"/>
                <a:t>Desalination</a:t>
              </a:r>
              <a:r>
                <a:rPr lang="en-US" sz="1100" baseline="0"/>
                <a:t> degree =1- </a:t>
              </a:r>
              <a14:m>
                <m:oMath xmlns:m="http://schemas.openxmlformats.org/officeDocument/2006/math">
                  <m:f>
                    <m:fPr>
                      <m:ctrlPr>
                        <a:rPr lang="en-US" sz="1100" i="1" baseline="0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100" b="0" i="1" baseline="0">
                          <a:latin typeface="Cambria Math" panose="02040503050406030204" pitchFamily="18" charset="0"/>
                        </a:rPr>
                        <m:t>𝐶</m:t>
                      </m:r>
                      <m:r>
                        <a:rPr lang="en-US" sz="1100" b="0" i="1" baseline="0">
                          <a:latin typeface="Cambria Math" panose="02040503050406030204" pitchFamily="18" charset="0"/>
                        </a:rPr>
                        <m:t>_</m:t>
                      </m:r>
                      <m:r>
                        <a:rPr lang="en-US" sz="1100" b="0" i="1" baseline="0">
                          <a:latin typeface="Cambria Math" panose="02040503050406030204" pitchFamily="18" charset="0"/>
                        </a:rPr>
                        <m:t>𝑜𝑢𝑡𝑙𝑒𝑡</m:t>
                      </m:r>
                    </m:num>
                    <m:den>
                      <m:r>
                        <a:rPr lang="en-US" sz="1100" b="0" i="1" baseline="0">
                          <a:latin typeface="Cambria Math" panose="02040503050406030204" pitchFamily="18" charset="0"/>
                        </a:rPr>
                        <m:t>𝐶</m:t>
                      </m:r>
                      <m:r>
                        <a:rPr lang="en-US" sz="1100" b="0" i="1" baseline="0">
                          <a:latin typeface="Cambria Math" panose="02040503050406030204" pitchFamily="18" charset="0"/>
                        </a:rPr>
                        <m:t>_</m:t>
                      </m:r>
                      <m:r>
                        <a:rPr lang="en-US" sz="1100" b="0" i="1" baseline="0">
                          <a:latin typeface="Cambria Math" panose="02040503050406030204" pitchFamily="18" charset="0"/>
                        </a:rPr>
                        <m:t>𝑖𝑛𝑙𝑒𝑡</m:t>
                      </m:r>
                    </m:den>
                  </m:f>
                </m:oMath>
              </a14:m>
              <a:endParaRPr lang="en-US" sz="11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231913" y="1151283"/>
              <a:ext cx="1998176" cy="3472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100"/>
                <a:t>Desalination</a:t>
              </a:r>
              <a:r>
                <a:rPr lang="en-US" sz="1100" baseline="0"/>
                <a:t> degree =1- </a:t>
              </a:r>
              <a:r>
                <a:rPr lang="en-US" sz="1100" i="0" baseline="0">
                  <a:latin typeface="Cambria Math" panose="02040503050406030204" pitchFamily="18" charset="0"/>
                </a:rPr>
                <a:t>(</a:t>
              </a:r>
              <a:r>
                <a:rPr lang="en-US" sz="1100" b="0" i="0" baseline="0">
                  <a:latin typeface="Cambria Math" panose="02040503050406030204" pitchFamily="18" charset="0"/>
                </a:rPr>
                <a:t>𝐶_𝑜𝑢𝑡𝑙𝑒𝑡)/(𝐶_𝑖𝑛𝑙𝑒𝑡)</a:t>
              </a:r>
              <a:endParaRPr lang="en-US" sz="1100"/>
            </a:p>
          </xdr:txBody>
        </xdr:sp>
      </mc:Fallback>
    </mc:AlternateContent>
    <xdr:clientData/>
  </xdr:oneCellAnchor>
  <xdr:twoCellAnchor editAs="oneCell">
    <xdr:from>
      <xdr:col>0</xdr:col>
      <xdr:colOff>323022</xdr:colOff>
      <xdr:row>3</xdr:row>
      <xdr:rowOff>124238</xdr:rowOff>
    </xdr:from>
    <xdr:to>
      <xdr:col>3</xdr:col>
      <xdr:colOff>298175</xdr:colOff>
      <xdr:row>6</xdr:row>
      <xdr:rowOff>8281</xdr:rowOff>
    </xdr:to>
    <xdr:pic>
      <xdr:nvPicPr>
        <xdr:cNvPr id="5" name="Picture 4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725" t="11193" r="76602" b="84071"/>
        <a:stretch/>
      </xdr:blipFill>
      <xdr:spPr>
        <a:xfrm>
          <a:off x="323022" y="314738"/>
          <a:ext cx="1813892" cy="455543"/>
        </a:xfrm>
        <a:prstGeom prst="rect">
          <a:avLst/>
        </a:prstGeom>
      </xdr:spPr>
    </xdr:pic>
    <xdr:clientData/>
  </xdr:twoCellAnchor>
  <xdr:oneCellAnchor>
    <xdr:from>
      <xdr:col>11</xdr:col>
      <xdr:colOff>9525</xdr:colOff>
      <xdr:row>17</xdr:row>
      <xdr:rowOff>0</xdr:rowOff>
    </xdr:from>
    <xdr:ext cx="3038475" cy="781240"/>
    <xdr:sp macro="" textlink="">
      <xdr:nvSpPr>
        <xdr:cNvPr id="6" name="TextBox 5"/>
        <xdr:cNvSpPr txBox="1"/>
      </xdr:nvSpPr>
      <xdr:spPr>
        <a:xfrm>
          <a:off x="7496175" y="3238500"/>
          <a:ext cx="3038475" cy="781240"/>
        </a:xfrm>
        <a:prstGeom prst="rect">
          <a:avLst/>
        </a:prstGeom>
        <a:noFill/>
        <a:ln>
          <a:solidFill>
            <a:schemeClr val="bg1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/>
            <a:t>I don't know if this is significant yet,</a:t>
          </a:r>
          <a:r>
            <a:rPr lang="en-US" sz="1100" baseline="0"/>
            <a:t> but looks like current efficiencies and desalinition degrees (both good) go up at high T and at hot concentrate (so case 2 and case 4)...?</a:t>
          </a:r>
          <a:endParaRPr lang="en-US" sz="1100"/>
        </a:p>
      </xdr:txBody>
    </xdr:sp>
    <xdr:clientData/>
  </xdr:oneCellAnchor>
  <xdr:oneCellAnchor>
    <xdr:from>
      <xdr:col>16</xdr:col>
      <xdr:colOff>28575</xdr:colOff>
      <xdr:row>4</xdr:row>
      <xdr:rowOff>152400</xdr:rowOff>
    </xdr:from>
    <xdr:ext cx="5248275" cy="264560"/>
    <xdr:sp macro="" textlink="">
      <xdr:nvSpPr>
        <xdr:cNvPr id="7" name="TextBox 6"/>
        <xdr:cNvSpPr txBox="1"/>
      </xdr:nvSpPr>
      <xdr:spPr>
        <a:xfrm>
          <a:off x="11982450" y="723900"/>
          <a:ext cx="5248275" cy="264560"/>
        </a:xfrm>
        <a:prstGeom prst="rect">
          <a:avLst/>
        </a:prstGeom>
        <a:noFill/>
        <a:ln>
          <a:solidFill>
            <a:schemeClr val="bg1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/>
            <a:t>Assumption</a:t>
          </a:r>
          <a:r>
            <a:rPr lang="en-US" sz="1100" baseline="0"/>
            <a:t> that C_in remains constant. This value is measured after the experiments.</a:t>
          </a:r>
          <a:endParaRPr lang="en-US" sz="1100"/>
        </a:p>
      </xdr:txBody>
    </xdr:sp>
    <xdr:clientData/>
  </xdr:oneCellAnchor>
  <xdr:oneCellAnchor>
    <xdr:from>
      <xdr:col>0</xdr:col>
      <xdr:colOff>323850</xdr:colOff>
      <xdr:row>2</xdr:row>
      <xdr:rowOff>9525</xdr:rowOff>
    </xdr:from>
    <xdr:ext cx="1514475" cy="264560"/>
    <xdr:sp macro="" textlink="">
      <xdr:nvSpPr>
        <xdr:cNvPr id="8" name="TextBox 7"/>
        <xdr:cNvSpPr txBox="1"/>
      </xdr:nvSpPr>
      <xdr:spPr>
        <a:xfrm>
          <a:off x="323850" y="390525"/>
          <a:ext cx="1514475" cy="264560"/>
        </a:xfrm>
        <a:prstGeom prst="rect">
          <a:avLst/>
        </a:prstGeom>
        <a:noFill/>
        <a:ln>
          <a:solidFill>
            <a:schemeClr val="bg1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/>
            <a:t>Current efficiency</a:t>
          </a:r>
          <a:r>
            <a:rPr lang="en-US" sz="1100" baseline="0"/>
            <a:t> (%):</a:t>
          </a:r>
          <a:endParaRPr 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</xdr:colOff>
      <xdr:row>5</xdr:row>
      <xdr:rowOff>76200</xdr:rowOff>
    </xdr:from>
    <xdr:to>
      <xdr:col>11</xdr:col>
      <xdr:colOff>457200</xdr:colOff>
      <xdr:row>16</xdr:row>
      <xdr:rowOff>152400</xdr:rowOff>
    </xdr:to>
    <xdr:sp macro="" textlink="">
      <xdr:nvSpPr>
        <xdr:cNvPr id="2" name="Rectangle 1"/>
        <xdr:cNvSpPr/>
      </xdr:nvSpPr>
      <xdr:spPr>
        <a:xfrm>
          <a:off x="4438650" y="1028700"/>
          <a:ext cx="2724150" cy="2171700"/>
        </a:xfrm>
        <a:prstGeom prst="rect">
          <a:avLst/>
        </a:prstGeom>
        <a:solidFill>
          <a:sysClr val="window" lastClr="FFFFFF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590550</xdr:colOff>
      <xdr:row>7</xdr:row>
      <xdr:rowOff>180975</xdr:rowOff>
    </xdr:from>
    <xdr:to>
      <xdr:col>7</xdr:col>
      <xdr:colOff>171450</xdr:colOff>
      <xdr:row>7</xdr:row>
      <xdr:rowOff>180975</xdr:rowOff>
    </xdr:to>
    <xdr:cxnSp macro="">
      <xdr:nvCxnSpPr>
        <xdr:cNvPr id="4" name="Straight Arrow Connector 3"/>
        <xdr:cNvCxnSpPr/>
      </xdr:nvCxnSpPr>
      <xdr:spPr>
        <a:xfrm>
          <a:off x="2419350" y="1514475"/>
          <a:ext cx="2019300" cy="0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590550</xdr:colOff>
      <xdr:row>14</xdr:row>
      <xdr:rowOff>0</xdr:rowOff>
    </xdr:from>
    <xdr:to>
      <xdr:col>7</xdr:col>
      <xdr:colOff>171450</xdr:colOff>
      <xdr:row>14</xdr:row>
      <xdr:rowOff>0</xdr:rowOff>
    </xdr:to>
    <xdr:cxnSp macro="">
      <xdr:nvCxnSpPr>
        <xdr:cNvPr id="5" name="Straight Arrow Connector 4"/>
        <xdr:cNvCxnSpPr/>
      </xdr:nvCxnSpPr>
      <xdr:spPr>
        <a:xfrm>
          <a:off x="2419350" y="2667000"/>
          <a:ext cx="2019300" cy="0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495300</xdr:colOff>
      <xdr:row>7</xdr:row>
      <xdr:rowOff>171450</xdr:rowOff>
    </xdr:from>
    <xdr:to>
      <xdr:col>15</xdr:col>
      <xdr:colOff>76200</xdr:colOff>
      <xdr:row>7</xdr:row>
      <xdr:rowOff>171450</xdr:rowOff>
    </xdr:to>
    <xdr:cxnSp macro="">
      <xdr:nvCxnSpPr>
        <xdr:cNvPr id="6" name="Straight Arrow Connector 5"/>
        <xdr:cNvCxnSpPr/>
      </xdr:nvCxnSpPr>
      <xdr:spPr>
        <a:xfrm>
          <a:off x="7200900" y="1504950"/>
          <a:ext cx="2019300" cy="0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495300</xdr:colOff>
      <xdr:row>13</xdr:row>
      <xdr:rowOff>180975</xdr:rowOff>
    </xdr:from>
    <xdr:to>
      <xdr:col>15</xdr:col>
      <xdr:colOff>76200</xdr:colOff>
      <xdr:row>13</xdr:row>
      <xdr:rowOff>180975</xdr:rowOff>
    </xdr:to>
    <xdr:cxnSp macro="">
      <xdr:nvCxnSpPr>
        <xdr:cNvPr id="7" name="Straight Arrow Connector 6"/>
        <xdr:cNvCxnSpPr/>
      </xdr:nvCxnSpPr>
      <xdr:spPr>
        <a:xfrm>
          <a:off x="7200900" y="2657475"/>
          <a:ext cx="2019300" cy="0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590550</xdr:colOff>
      <xdr:row>16</xdr:row>
      <xdr:rowOff>19050</xdr:rowOff>
    </xdr:from>
    <xdr:to>
      <xdr:col>10</xdr:col>
      <xdr:colOff>552450</xdr:colOff>
      <xdr:row>22</xdr:row>
      <xdr:rowOff>57150</xdr:rowOff>
    </xdr:to>
    <xdr:cxnSp macro="">
      <xdr:nvCxnSpPr>
        <xdr:cNvPr id="9" name="Curved Connector 8"/>
        <xdr:cNvCxnSpPr/>
      </xdr:nvCxnSpPr>
      <xdr:spPr>
        <a:xfrm rot="16200000" flipH="1">
          <a:off x="5467350" y="3067050"/>
          <a:ext cx="1181100" cy="1181100"/>
        </a:xfrm>
        <a:prstGeom prst="curvedConnector3">
          <a:avLst/>
        </a:prstGeom>
        <a:ln w="28575">
          <a:tailEnd type="triangle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oneCellAnchor>
    <xdr:from>
      <xdr:col>4</xdr:col>
      <xdr:colOff>123825</xdr:colOff>
      <xdr:row>6</xdr:row>
      <xdr:rowOff>28575</xdr:rowOff>
    </xdr:from>
    <xdr:ext cx="450764" cy="264560"/>
    <xdr:sp macro="" textlink="">
      <xdr:nvSpPr>
        <xdr:cNvPr id="10" name="TextBox 9"/>
        <xdr:cNvSpPr txBox="1"/>
      </xdr:nvSpPr>
      <xdr:spPr>
        <a:xfrm>
          <a:off x="2562225" y="1171575"/>
          <a:ext cx="45076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Cr,in</a:t>
          </a:r>
        </a:p>
      </xdr:txBody>
    </xdr:sp>
    <xdr:clientData/>
  </xdr:oneCellAnchor>
  <xdr:oneCellAnchor>
    <xdr:from>
      <xdr:col>12</xdr:col>
      <xdr:colOff>285750</xdr:colOff>
      <xdr:row>6</xdr:row>
      <xdr:rowOff>19050</xdr:rowOff>
    </xdr:from>
    <xdr:ext cx="1990930" cy="264560"/>
    <xdr:sp macro="" textlink="">
      <xdr:nvSpPr>
        <xdr:cNvPr id="11" name="TextBox 10"/>
        <xdr:cNvSpPr txBox="1"/>
      </xdr:nvSpPr>
      <xdr:spPr>
        <a:xfrm>
          <a:off x="7600950" y="1162050"/>
          <a:ext cx="199093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Cr,out = Cr,in</a:t>
          </a:r>
          <a:r>
            <a:rPr lang="en-US" sz="1100" baseline="0"/>
            <a:t> + salt transported</a:t>
          </a:r>
          <a:endParaRPr lang="en-US" sz="1100"/>
        </a:p>
      </xdr:txBody>
    </xdr:sp>
    <xdr:clientData/>
  </xdr:oneCellAnchor>
  <xdr:oneCellAnchor>
    <xdr:from>
      <xdr:col>12</xdr:col>
      <xdr:colOff>257175</xdr:colOff>
      <xdr:row>12</xdr:row>
      <xdr:rowOff>57150</xdr:rowOff>
    </xdr:from>
    <xdr:ext cx="1975797" cy="264560"/>
    <xdr:sp macro="" textlink="">
      <xdr:nvSpPr>
        <xdr:cNvPr id="12" name="TextBox 11"/>
        <xdr:cNvSpPr txBox="1"/>
      </xdr:nvSpPr>
      <xdr:spPr>
        <a:xfrm>
          <a:off x="7572375" y="2343150"/>
          <a:ext cx="197579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Cs,out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= Cs,in</a:t>
          </a:r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- salt transported</a:t>
          </a:r>
          <a:endParaRPr lang="en-US" sz="1100"/>
        </a:p>
      </xdr:txBody>
    </xdr:sp>
    <xdr:clientData/>
  </xdr:oneCellAnchor>
  <xdr:oneCellAnchor>
    <xdr:from>
      <xdr:col>4</xdr:col>
      <xdr:colOff>104775</xdr:colOff>
      <xdr:row>12</xdr:row>
      <xdr:rowOff>104775</xdr:rowOff>
    </xdr:from>
    <xdr:ext cx="456728" cy="264560"/>
    <xdr:sp macro="" textlink="">
      <xdr:nvSpPr>
        <xdr:cNvPr id="13" name="TextBox 12"/>
        <xdr:cNvSpPr txBox="1"/>
      </xdr:nvSpPr>
      <xdr:spPr>
        <a:xfrm>
          <a:off x="2543175" y="2390775"/>
          <a:ext cx="4567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Cs,in</a:t>
          </a:r>
        </a:p>
      </xdr:txBody>
    </xdr:sp>
    <xdr:clientData/>
  </xdr:oneCellAnchor>
  <xdr:oneCellAnchor>
    <xdr:from>
      <xdr:col>8</xdr:col>
      <xdr:colOff>276225</xdr:colOff>
      <xdr:row>19</xdr:row>
      <xdr:rowOff>180975</xdr:rowOff>
    </xdr:from>
    <xdr:ext cx="922368" cy="264560"/>
    <xdr:sp macro="" textlink="">
      <xdr:nvSpPr>
        <xdr:cNvPr id="14" name="TextBox 13"/>
        <xdr:cNvSpPr txBox="1"/>
      </xdr:nvSpPr>
      <xdr:spPr>
        <a:xfrm>
          <a:off x="5153025" y="3800475"/>
          <a:ext cx="92236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P_</a:t>
          </a:r>
          <a:r>
            <a:rPr lang="en-US" sz="1100" baseline="0"/>
            <a:t>RED =U * I</a:t>
          </a:r>
          <a:endParaRPr lang="en-US" sz="1100"/>
        </a:p>
      </xdr:txBody>
    </xdr:sp>
    <xdr:clientData/>
  </xdr:oneCellAnchor>
  <xdr:oneCellAnchor>
    <xdr:from>
      <xdr:col>4</xdr:col>
      <xdr:colOff>47625</xdr:colOff>
      <xdr:row>3</xdr:row>
      <xdr:rowOff>109537</xdr:rowOff>
    </xdr:from>
    <xdr:ext cx="1426673" cy="3185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/>
            <xdr:cNvSpPr txBox="1"/>
          </xdr:nvSpPr>
          <xdr:spPr>
            <a:xfrm>
              <a:off x="2486025" y="681037"/>
              <a:ext cx="1426673" cy="3185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∆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𝜇</m:t>
                        </m:r>
                        <m:r>
                          <m:rPr>
                            <m:nor/>
                          </m:rPr>
                          <a:rPr lang="en-US">
                            <a:effectLst/>
                          </a:rPr>
                          <m:t> 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𝑖𝑛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𝑣𝑅𝑇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𝑙𝑛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𝛾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𝑐</m:t>
                            </m:r>
                          </m:sub>
                        </m:sSub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𝑐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𝛾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𝑑</m:t>
                            </m:r>
                          </m:sub>
                        </m:sSub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𝑑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6" name="TextBox 15"/>
            <xdr:cNvSpPr txBox="1"/>
          </xdr:nvSpPr>
          <xdr:spPr>
            <a:xfrm>
              <a:off x="2486025" y="681037"/>
              <a:ext cx="1426673" cy="3185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〖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∆𝜇"</a:t>
              </a:r>
              <a:r>
                <a:rPr lang="en-US" i="0">
                  <a:effectLst/>
                </a:rPr>
                <a:t> </a:t>
              </a:r>
              <a:r>
                <a:rPr lang="en-US" sz="11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</a:rPr>
                <a:t>" 〗_(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𝑠,𝑖𝑛)=𝑣𝑅𝑇∗𝑙𝑛 (𝛾_𝑐 𝑚_𝑐)/(𝛾_𝑑 𝑚_𝑑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12</xdr:col>
      <xdr:colOff>152400</xdr:colOff>
      <xdr:row>3</xdr:row>
      <xdr:rowOff>109537</xdr:rowOff>
    </xdr:from>
    <xdr:ext cx="1497589" cy="3185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/>
            <xdr:cNvSpPr txBox="1"/>
          </xdr:nvSpPr>
          <xdr:spPr>
            <a:xfrm>
              <a:off x="7467600" y="681037"/>
              <a:ext cx="1497589" cy="3185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∆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𝜇</m:t>
                        </m:r>
                        <m:r>
                          <m:rPr>
                            <m:nor/>
                          </m:rPr>
                          <a:rPr lang="en-US">
                            <a:effectLst/>
                          </a:rPr>
                          <m:t> 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𝑜𝑢𝑡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𝑣𝑅𝑇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𝑙𝑛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𝛾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𝑐</m:t>
                            </m:r>
                          </m:sub>
                        </m:sSub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𝑐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𝛾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𝑑</m:t>
                            </m:r>
                          </m:sub>
                        </m:sSub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𝑑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7" name="TextBox 16"/>
            <xdr:cNvSpPr txBox="1"/>
          </xdr:nvSpPr>
          <xdr:spPr>
            <a:xfrm>
              <a:off x="7467600" y="681037"/>
              <a:ext cx="1497589" cy="3185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〖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∆𝜇"</a:t>
              </a:r>
              <a:r>
                <a:rPr lang="en-US" i="0">
                  <a:effectLst/>
                </a:rPr>
                <a:t> </a:t>
              </a:r>
              <a:r>
                <a:rPr lang="en-US" sz="11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</a:rPr>
                <a:t>" 〗_(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𝑠,𝑜𝑢𝑡)=𝑣𝑅𝑇∗𝑙𝑛 (𝛾_𝑐 𝑚_𝑐)/(𝛾_𝑑 𝑚_𝑑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7</xdr:col>
      <xdr:colOff>238125</xdr:colOff>
      <xdr:row>3</xdr:row>
      <xdr:rowOff>38100</xdr:rowOff>
    </xdr:from>
    <xdr:ext cx="2708818" cy="18806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/>
            <xdr:cNvSpPr txBox="1"/>
          </xdr:nvSpPr>
          <xdr:spPr>
            <a:xfrm>
              <a:off x="4505325" y="609600"/>
              <a:ext cx="2708818" cy="18806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𝑑𝑖𝑓𝑓𝑒𝑟𝑒𝑛𝑐𝑒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∆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𝜇</m:t>
                        </m:r>
                        <m:r>
                          <m:rPr>
                            <m:nor/>
                          </m:rPr>
                          <a:rPr lang="en-US">
                            <a:effectLst/>
                          </a:rPr>
                          <m:t> 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𝑠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unc>
                      <m:funcPr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max</m:t>
                        </m:r>
                      </m:fName>
                      <m:e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𝑒𝑥𝑡𝑟𝑎𝑐𝑡𝑎𝑏𝑙𝑒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𝑒𝑛𝑒𝑟𝑔𝑦</m:t>
                        </m:r>
                      </m:e>
                    </m:fun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8" name="TextBox 17"/>
            <xdr:cNvSpPr txBox="1"/>
          </xdr:nvSpPr>
          <xdr:spPr>
            <a:xfrm>
              <a:off x="4505325" y="609600"/>
              <a:ext cx="2708818" cy="18806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〖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𝑑𝑖𝑓𝑓𝑒𝑟𝑒𝑛𝑐𝑒 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∆𝜇"</a:t>
              </a:r>
              <a:r>
                <a:rPr lang="en-US" i="0">
                  <a:effectLst/>
                </a:rPr>
                <a:t> </a:t>
              </a:r>
              <a:r>
                <a:rPr lang="en-US" sz="11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</a:rPr>
                <a:t>" 〗_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𝑠=max⁡〖𝑒𝑥𝑡𝑟𝑎𝑐𝑡𝑎𝑏𝑙𝑒 𝑒𝑛𝑒𝑟𝑔𝑦〗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7</xdr:col>
      <xdr:colOff>361950</xdr:colOff>
      <xdr:row>22</xdr:row>
      <xdr:rowOff>66675</xdr:rowOff>
    </xdr:from>
    <xdr:ext cx="1885068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/>
            <xdr:cNvSpPr txBox="1"/>
          </xdr:nvSpPr>
          <xdr:spPr>
            <a:xfrm>
              <a:off x="4629150" y="4257675"/>
              <a:ext cx="1885068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100"/>
                <a:t>Eff </a:t>
              </a:r>
              <a:r>
                <a:rPr lang="en-US" sz="1100" baseline="0"/>
                <a:t>= P_RED/difference in </a:t>
              </a:r>
              <a14:m>
                <m:oMath xmlns:m="http://schemas.openxmlformats.org/officeDocument/2006/math">
                  <m:r>
                    <a:rPr lang="en-US" sz="110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∆</m:t>
                  </m:r>
                  <m:r>
                    <a:rPr lang="en-US" sz="110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𝜇</m:t>
                  </m:r>
                  <m:r>
                    <m:rPr>
                      <m:nor/>
                    </m:rPr>
                    <a:rPr lang="en-US" sz="1100" i="1">
                      <a:solidFill>
                        <a:schemeClr val="tx1"/>
                      </a:solidFill>
                      <a:effectLst/>
                      <a:latin typeface="+mn-lt"/>
                      <a:ea typeface="+mn-ea"/>
                      <a:cs typeface="+mn-cs"/>
                    </a:rPr>
                    <m:t> </m:t>
                  </m:r>
                </m:oMath>
              </a14:m>
              <a:endParaRPr lang="en-US" sz="1100"/>
            </a:p>
          </xdr:txBody>
        </xdr:sp>
      </mc:Choice>
      <mc:Fallback xmlns="">
        <xdr:sp macro="" textlink="">
          <xdr:nvSpPr>
            <xdr:cNvPr id="19" name="TextBox 18"/>
            <xdr:cNvSpPr txBox="1"/>
          </xdr:nvSpPr>
          <xdr:spPr>
            <a:xfrm>
              <a:off x="4629150" y="4257675"/>
              <a:ext cx="1885068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100"/>
                <a:t>Eff </a:t>
              </a:r>
              <a:r>
                <a:rPr lang="en-US" sz="1100" baseline="0"/>
                <a:t>= P_RED/difference in 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∆𝜇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9</xdr:col>
      <xdr:colOff>57150</xdr:colOff>
      <xdr:row>10</xdr:row>
      <xdr:rowOff>57150</xdr:rowOff>
    </xdr:from>
    <xdr:ext cx="416974" cy="264560"/>
    <xdr:sp macro="" textlink="">
      <xdr:nvSpPr>
        <xdr:cNvPr id="20" name="TextBox 19"/>
        <xdr:cNvSpPr txBox="1"/>
      </xdr:nvSpPr>
      <xdr:spPr>
        <a:xfrm>
          <a:off x="5543550" y="1962150"/>
          <a:ext cx="41697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RED</a:t>
          </a:r>
        </a:p>
      </xdr:txBody>
    </xdr:sp>
    <xdr:clientData/>
  </xdr:oneCellAnchor>
  <xdr:oneCellAnchor>
    <xdr:from>
      <xdr:col>12</xdr:col>
      <xdr:colOff>323850</xdr:colOff>
      <xdr:row>15</xdr:row>
      <xdr:rowOff>142875</xdr:rowOff>
    </xdr:from>
    <xdr:ext cx="1553887" cy="264560"/>
    <xdr:sp macro="" textlink="">
      <xdr:nvSpPr>
        <xdr:cNvPr id="21" name="TextBox 20"/>
        <xdr:cNvSpPr txBox="1"/>
      </xdr:nvSpPr>
      <xdr:spPr>
        <a:xfrm>
          <a:off x="7639050" y="3000375"/>
          <a:ext cx="15538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>
              <a:latin typeface="+mn-lt"/>
            </a:rPr>
            <a:t>Salt transport</a:t>
          </a:r>
          <a:r>
            <a:rPr lang="en-US" sz="1100" baseline="0">
              <a:latin typeface="+mn-lt"/>
            </a:rPr>
            <a:t> </a:t>
          </a:r>
          <a:r>
            <a:rPr lang="en-US" sz="1100" baseline="0">
              <a:latin typeface="+mj-lt"/>
              <a:cs typeface="Times New Roman" panose="02020603050405020304" pitchFamily="18" charset="0"/>
            </a:rPr>
            <a:t>~ </a:t>
          </a:r>
          <a:r>
            <a:rPr lang="en-US" sz="1100" baseline="0">
              <a:latin typeface="+mn-lt"/>
              <a:cs typeface="Times New Roman" panose="02020603050405020304" pitchFamily="18" charset="0"/>
            </a:rPr>
            <a:t>current</a:t>
          </a:r>
          <a:endParaRPr lang="en-US" sz="1100">
            <a:latin typeface="+mn-lt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5"/>
  <sheetViews>
    <sheetView zoomScaleNormal="100" workbookViewId="0">
      <selection activeCell="I11" sqref="I11"/>
    </sheetView>
  </sheetViews>
  <sheetFormatPr defaultRowHeight="14.4" x14ac:dyDescent="0.3"/>
  <cols>
    <col min="1" max="1" width="13.44140625" bestFit="1" customWidth="1"/>
    <col min="2" max="2" width="13.77734375" bestFit="1" customWidth="1"/>
    <col min="8" max="8" width="10.109375" customWidth="1"/>
    <col min="10" max="11" width="10" customWidth="1"/>
    <col min="25" max="25" width="10.33203125" bestFit="1" customWidth="1"/>
    <col min="37" max="37" width="9.44140625" customWidth="1"/>
  </cols>
  <sheetData>
    <row r="1" spans="1:46" x14ac:dyDescent="0.3">
      <c r="AP1" s="10"/>
    </row>
    <row r="2" spans="1:46" ht="15.6" x14ac:dyDescent="0.3">
      <c r="B2" t="s">
        <v>0</v>
      </c>
      <c r="M2" t="s">
        <v>1</v>
      </c>
      <c r="AL2" s="8"/>
      <c r="AN2" s="6"/>
    </row>
    <row r="3" spans="1:46" ht="15.6" x14ac:dyDescent="0.3">
      <c r="AL3" s="6"/>
      <c r="AN3" s="6"/>
    </row>
    <row r="4" spans="1:46" x14ac:dyDescent="0.3">
      <c r="L4" t="s">
        <v>6</v>
      </c>
      <c r="M4" t="s">
        <v>12</v>
      </c>
      <c r="N4">
        <f>8.314*293.15/96485</f>
        <v>2.5260393843602631E-2</v>
      </c>
      <c r="O4" t="s">
        <v>8</v>
      </c>
      <c r="P4">
        <v>0.90700000000000003</v>
      </c>
      <c r="Q4" t="s">
        <v>9</v>
      </c>
      <c r="R4">
        <v>0.97</v>
      </c>
      <c r="X4" s="5"/>
      <c r="Y4" s="5"/>
      <c r="Z4" s="5"/>
      <c r="AA4" s="5"/>
      <c r="AD4" s="5"/>
      <c r="AE4" s="5"/>
      <c r="AF4" s="5"/>
      <c r="AG4" s="5"/>
      <c r="AK4" s="11"/>
    </row>
    <row r="5" spans="1:46" ht="15.6" x14ac:dyDescent="0.3">
      <c r="M5" t="s">
        <v>11</v>
      </c>
      <c r="N5">
        <f>8.314*313.15/96485</f>
        <v>2.6983770534279937E-2</v>
      </c>
      <c r="P5">
        <v>0.96</v>
      </c>
      <c r="R5">
        <v>0.96</v>
      </c>
      <c r="X5" s="5"/>
      <c r="Y5" s="5"/>
      <c r="Z5" s="5"/>
      <c r="AA5" s="5"/>
      <c r="AD5" s="5"/>
      <c r="AE5" s="5"/>
      <c r="AF5" s="5"/>
      <c r="AG5" s="5"/>
      <c r="AK5" s="11"/>
      <c r="AL5" s="9"/>
      <c r="AM5" s="4"/>
      <c r="AN5" s="3"/>
      <c r="AO5" s="3"/>
      <c r="AP5" s="3"/>
      <c r="AQ5" s="3"/>
      <c r="AR5" s="3"/>
      <c r="AS5" s="3"/>
      <c r="AT5" s="3"/>
    </row>
    <row r="6" spans="1:46" ht="15.6" x14ac:dyDescent="0.3">
      <c r="X6" s="5"/>
      <c r="Y6" s="5"/>
      <c r="Z6" s="5"/>
      <c r="AA6" s="5"/>
      <c r="AD6" s="5"/>
      <c r="AE6" s="5"/>
      <c r="AF6" s="5"/>
      <c r="AG6" s="5"/>
      <c r="AK6" s="11"/>
      <c r="AL6" s="9"/>
      <c r="AM6" s="4"/>
      <c r="AN6" s="3"/>
      <c r="AO6" s="3"/>
      <c r="AP6" s="3"/>
      <c r="AQ6" s="3"/>
      <c r="AR6" s="3"/>
      <c r="AS6" s="3"/>
      <c r="AT6" s="3"/>
    </row>
    <row r="7" spans="1:46" x14ac:dyDescent="0.3">
      <c r="M7" t="s">
        <v>32</v>
      </c>
      <c r="X7" s="5"/>
      <c r="Y7" s="5"/>
      <c r="Z7" s="5"/>
      <c r="AA7" s="5"/>
      <c r="AD7" s="5"/>
      <c r="AE7" s="5"/>
      <c r="AF7" s="5"/>
      <c r="AG7" s="5"/>
      <c r="AK7" s="11"/>
      <c r="AM7" s="4"/>
      <c r="AN7" s="3"/>
      <c r="AO7" s="3"/>
      <c r="AP7" s="3"/>
      <c r="AQ7" s="3"/>
      <c r="AR7" s="3"/>
      <c r="AS7" s="3"/>
      <c r="AT7" s="3"/>
    </row>
    <row r="8" spans="1:46" ht="15.6" x14ac:dyDescent="0.3">
      <c r="C8" t="s">
        <v>12</v>
      </c>
      <c r="G8" t="s">
        <v>11</v>
      </c>
      <c r="X8" s="5"/>
      <c r="Y8" s="5"/>
      <c r="Z8" s="5"/>
      <c r="AA8" s="5"/>
      <c r="AD8" s="5"/>
      <c r="AE8" s="5"/>
      <c r="AF8" s="5"/>
      <c r="AG8" s="5"/>
      <c r="AK8" s="11"/>
      <c r="AL8" s="9"/>
      <c r="AM8" s="4"/>
      <c r="AN8" s="3"/>
      <c r="AO8" s="3"/>
      <c r="AP8" s="3"/>
      <c r="AQ8" s="3"/>
      <c r="AR8" s="3"/>
      <c r="AS8" s="3"/>
      <c r="AT8" s="3"/>
    </row>
    <row r="9" spans="1:46" ht="15.6" x14ac:dyDescent="0.3">
      <c r="B9" t="s">
        <v>13</v>
      </c>
      <c r="C9" s="3">
        <v>0.51300000000000001</v>
      </c>
      <c r="D9" s="3"/>
      <c r="E9" s="3"/>
      <c r="F9" t="s">
        <v>13</v>
      </c>
      <c r="G9" s="3">
        <v>0.51300000000000001</v>
      </c>
      <c r="H9" s="3"/>
      <c r="X9" s="5"/>
      <c r="Y9" s="5"/>
      <c r="Z9" s="5"/>
      <c r="AA9" s="5"/>
      <c r="AD9" s="5"/>
      <c r="AE9" s="5"/>
      <c r="AF9" s="5"/>
      <c r="AG9" s="5"/>
      <c r="AK9" s="11"/>
      <c r="AL9" s="7"/>
      <c r="AM9" s="4"/>
      <c r="AN9" s="3"/>
      <c r="AO9" s="3"/>
      <c r="AP9" s="3"/>
      <c r="AQ9" s="3"/>
      <c r="AR9" s="3"/>
      <c r="AS9" s="3"/>
      <c r="AT9" s="3"/>
    </row>
    <row r="10" spans="1:46" ht="15.6" x14ac:dyDescent="0.3">
      <c r="C10" s="3">
        <v>1.7000000000000001E-2</v>
      </c>
      <c r="D10" s="3"/>
      <c r="E10" s="3"/>
      <c r="F10" s="3"/>
      <c r="G10" s="3">
        <v>1.7000000000000001E-2</v>
      </c>
      <c r="H10" s="3"/>
      <c r="I10" s="4"/>
      <c r="N10" s="1" t="s">
        <v>3</v>
      </c>
      <c r="O10" s="1" t="s">
        <v>2</v>
      </c>
      <c r="P10" s="1">
        <v>0.61373685992345617</v>
      </c>
      <c r="X10" s="5"/>
      <c r="Y10" s="5"/>
      <c r="Z10" s="5"/>
      <c r="AA10" s="5"/>
      <c r="AD10" s="5"/>
      <c r="AE10" s="5"/>
      <c r="AF10" s="5"/>
      <c r="AG10" s="5"/>
      <c r="AK10" s="11"/>
      <c r="AL10" s="7"/>
      <c r="AM10" s="4"/>
      <c r="AN10" s="3"/>
      <c r="AO10" s="3"/>
      <c r="AP10" s="3"/>
      <c r="AQ10" s="3"/>
      <c r="AR10" s="3"/>
      <c r="AS10" s="3"/>
      <c r="AT10" s="3"/>
    </row>
    <row r="11" spans="1:46" x14ac:dyDescent="0.3">
      <c r="C11" s="3">
        <v>0.25</v>
      </c>
      <c r="D11" s="3"/>
      <c r="E11" s="3"/>
      <c r="F11" s="3"/>
      <c r="G11" s="3">
        <v>0.25</v>
      </c>
      <c r="H11" s="3"/>
      <c r="I11" s="3"/>
      <c r="N11" s="1"/>
      <c r="O11" s="1"/>
      <c r="P11" s="1"/>
      <c r="X11" s="5"/>
      <c r="Y11" s="5"/>
      <c r="Z11" s="5"/>
      <c r="AA11" s="5"/>
      <c r="AD11" s="5"/>
      <c r="AE11" s="5"/>
      <c r="AF11" s="5"/>
      <c r="AG11" s="5"/>
      <c r="AK11" s="11"/>
    </row>
    <row r="12" spans="1:46" x14ac:dyDescent="0.3">
      <c r="A12" t="s">
        <v>7</v>
      </c>
      <c r="B12" t="s">
        <v>10</v>
      </c>
      <c r="C12" s="3">
        <f>N4*$P$4*LN((C9*P12)/(C10*P16))+N4*$R$4*LN((C9*P10)/(C10*P14))</f>
        <v>0.14604956382999884</v>
      </c>
      <c r="D12" s="3"/>
      <c r="E12" s="3"/>
      <c r="F12" s="3"/>
      <c r="G12" s="3">
        <f>N5*$R$4*LN((G9*P12)/(G10*P16))+N5*$R$4*LN((G9*P10)/(G10*P14))</f>
        <v>0.16129751757778971</v>
      </c>
      <c r="H12" s="3"/>
      <c r="I12" s="4"/>
      <c r="J12" s="4"/>
      <c r="K12" s="4"/>
      <c r="M12" s="2"/>
      <c r="N12" s="1" t="s">
        <v>4</v>
      </c>
      <c r="O12" s="1" t="s">
        <v>2</v>
      </c>
      <c r="P12" s="1">
        <v>0.65092517812458961</v>
      </c>
      <c r="AK12" s="11"/>
    </row>
    <row r="13" spans="1:46" x14ac:dyDescent="0.3">
      <c r="C13" s="3"/>
      <c r="D13" s="3"/>
      <c r="E13" s="3"/>
      <c r="F13" s="3"/>
      <c r="G13" s="3"/>
      <c r="H13" s="3"/>
      <c r="M13" s="2"/>
      <c r="N13" s="1"/>
      <c r="O13" s="1"/>
      <c r="P13" s="1"/>
      <c r="AE13" s="3"/>
      <c r="AG13" s="3"/>
      <c r="AK13" s="11"/>
    </row>
    <row r="14" spans="1:46" x14ac:dyDescent="0.3">
      <c r="C14" s="3"/>
      <c r="D14" s="3"/>
      <c r="E14" s="3"/>
      <c r="F14" s="3"/>
      <c r="G14" s="3"/>
      <c r="H14" s="3"/>
      <c r="N14" s="1" t="s">
        <v>3</v>
      </c>
      <c r="O14" s="1" t="s">
        <v>5</v>
      </c>
      <c r="P14" s="1">
        <v>0.87335280701823892</v>
      </c>
    </row>
    <row r="15" spans="1:46" x14ac:dyDescent="0.3">
      <c r="B15" t="s">
        <v>33</v>
      </c>
      <c r="C15" s="3">
        <f>D15/4</f>
        <v>0.15</v>
      </c>
      <c r="D15" s="3">
        <v>0.6</v>
      </c>
      <c r="E15" s="3"/>
      <c r="F15" s="3"/>
      <c r="G15" s="3">
        <f>H15/4</f>
        <v>0.155</v>
      </c>
      <c r="H15" s="3">
        <v>0.62</v>
      </c>
      <c r="I15" s="4"/>
      <c r="N15" s="1"/>
      <c r="O15" s="1"/>
      <c r="P15" s="1"/>
      <c r="AF15" s="3"/>
    </row>
    <row r="16" spans="1:46" x14ac:dyDescent="0.3">
      <c r="D16" s="4"/>
      <c r="E16" s="4"/>
      <c r="F16" s="4"/>
      <c r="H16" s="4"/>
      <c r="I16" s="4"/>
      <c r="N16" s="1" t="s">
        <v>4</v>
      </c>
      <c r="O16" s="1" t="s">
        <v>5</v>
      </c>
      <c r="P16" s="1">
        <v>0.87769373060153866</v>
      </c>
      <c r="AK16" s="11"/>
    </row>
    <row r="17" spans="3:37" x14ac:dyDescent="0.3">
      <c r="H17" s="4"/>
      <c r="I17" s="3"/>
      <c r="AK17" s="11"/>
    </row>
    <row r="18" spans="3:37" x14ac:dyDescent="0.3">
      <c r="C18" s="4"/>
      <c r="D18" s="4"/>
      <c r="E18" s="4"/>
      <c r="F18" s="4"/>
      <c r="G18" s="4"/>
      <c r="H18" s="4"/>
      <c r="I18" s="4"/>
      <c r="J18" s="4"/>
      <c r="N18" t="s">
        <v>3</v>
      </c>
      <c r="O18" t="s">
        <v>35</v>
      </c>
      <c r="P18">
        <f>(P10+P14)/2</f>
        <v>0.74354483347084754</v>
      </c>
      <c r="AK18" s="11"/>
    </row>
    <row r="19" spans="3:37" x14ac:dyDescent="0.3"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S19" s="1"/>
      <c r="V19" s="1"/>
      <c r="AK19" s="11"/>
    </row>
    <row r="20" spans="3:37" x14ac:dyDescent="0.3">
      <c r="N20" t="s">
        <v>4</v>
      </c>
      <c r="O20" t="s">
        <v>35</v>
      </c>
      <c r="P20">
        <f>(P16+P12)/2</f>
        <v>0.76430945436306419</v>
      </c>
      <c r="V20" s="1"/>
      <c r="AK20" s="11"/>
    </row>
    <row r="21" spans="3:37" x14ac:dyDescent="0.3">
      <c r="AK21" s="11"/>
    </row>
    <row r="22" spans="3:37" x14ac:dyDescent="0.3">
      <c r="AK22" s="11"/>
    </row>
    <row r="23" spans="3:37" x14ac:dyDescent="0.3">
      <c r="AK23" s="11"/>
    </row>
    <row r="30" spans="3:37" x14ac:dyDescent="0.3">
      <c r="Y30" s="4"/>
    </row>
    <row r="31" spans="3:37" x14ac:dyDescent="0.3">
      <c r="J31" s="3"/>
      <c r="K31" s="3"/>
      <c r="L31" s="3"/>
      <c r="M31" s="3"/>
      <c r="N31" s="3"/>
      <c r="X31" s="5"/>
      <c r="Y31" s="4"/>
    </row>
    <row r="32" spans="3:37" x14ac:dyDescent="0.3">
      <c r="M32" s="3"/>
      <c r="N32" s="3"/>
      <c r="X32" s="5"/>
      <c r="Y32" s="4"/>
    </row>
    <row r="33" spans="7:41" x14ac:dyDescent="0.3">
      <c r="M33" s="3"/>
      <c r="N33" s="3"/>
      <c r="X33" s="5"/>
      <c r="Y33" s="4"/>
    </row>
    <row r="34" spans="7:41" x14ac:dyDescent="0.3">
      <c r="G34" s="3"/>
      <c r="H34" s="3"/>
      <c r="I34" s="3"/>
      <c r="X34" s="5"/>
      <c r="Y34" s="12"/>
      <c r="AK34" s="11"/>
      <c r="AL34" s="3"/>
      <c r="AM34" s="3"/>
      <c r="AN34" s="3"/>
      <c r="AO34" s="3"/>
    </row>
    <row r="35" spans="7:41" x14ac:dyDescent="0.3">
      <c r="G35" s="3"/>
      <c r="H35" s="3"/>
      <c r="I35" s="3"/>
      <c r="AK35" s="11"/>
      <c r="AL35" s="3"/>
      <c r="AM35" s="3"/>
      <c r="AN35" s="3"/>
      <c r="AO35" s="3"/>
    </row>
    <row r="36" spans="7:41" x14ac:dyDescent="0.3">
      <c r="G36" s="3"/>
      <c r="H36" s="3"/>
      <c r="I36" s="3"/>
      <c r="AK36" s="11"/>
      <c r="AL36" s="3"/>
      <c r="AM36" s="3"/>
      <c r="AN36" s="3"/>
      <c r="AO36" s="3"/>
    </row>
    <row r="37" spans="7:41" x14ac:dyDescent="0.3">
      <c r="G37" s="3"/>
      <c r="H37" s="3"/>
      <c r="I37" s="3"/>
    </row>
    <row r="38" spans="7:41" x14ac:dyDescent="0.3">
      <c r="U38" s="5"/>
      <c r="V38" s="5"/>
      <c r="W38" s="5"/>
      <c r="Y38" s="3"/>
      <c r="Z38" s="3"/>
      <c r="AA38" s="3"/>
      <c r="AB38" s="3"/>
      <c r="AC38" s="3"/>
      <c r="AD38" s="3"/>
    </row>
    <row r="41" spans="7:41" x14ac:dyDescent="0.3">
      <c r="AB41" s="3"/>
    </row>
    <row r="61" spans="3:3" ht="15.6" x14ac:dyDescent="0.3">
      <c r="C61" s="7"/>
    </row>
    <row r="62" spans="3:3" ht="15.6" x14ac:dyDescent="0.3">
      <c r="C62" s="9"/>
    </row>
    <row r="63" spans="3:3" ht="15.6" x14ac:dyDescent="0.3">
      <c r="C63" s="9"/>
    </row>
    <row r="64" spans="3:3" ht="15.6" x14ac:dyDescent="0.3">
      <c r="C64" s="7"/>
    </row>
    <row r="65" spans="2:3" ht="15.6" x14ac:dyDescent="0.3">
      <c r="C65" s="7"/>
    </row>
    <row r="66" spans="2:3" ht="15.6" x14ac:dyDescent="0.3">
      <c r="C66" s="9"/>
    </row>
    <row r="67" spans="2:3" ht="15.6" x14ac:dyDescent="0.3">
      <c r="C67" s="9"/>
    </row>
    <row r="68" spans="2:3" ht="15.6" x14ac:dyDescent="0.3">
      <c r="C68" s="7"/>
    </row>
    <row r="69" spans="2:3" ht="15.6" x14ac:dyDescent="0.3">
      <c r="C69" s="7"/>
    </row>
    <row r="77" spans="2:3" ht="15.6" x14ac:dyDescent="0.3">
      <c r="B77" s="8"/>
    </row>
    <row r="78" spans="2:3" ht="15.6" x14ac:dyDescent="0.3">
      <c r="B78" s="9"/>
    </row>
    <row r="79" spans="2:3" ht="15.6" x14ac:dyDescent="0.3">
      <c r="B79" s="9"/>
    </row>
    <row r="80" spans="2:3" ht="15.6" x14ac:dyDescent="0.3">
      <c r="B80" s="9"/>
    </row>
    <row r="81" spans="2:2" ht="15.6" x14ac:dyDescent="0.3">
      <c r="B81" s="9"/>
    </row>
    <row r="82" spans="2:2" ht="15.6" x14ac:dyDescent="0.3">
      <c r="B82" s="9"/>
    </row>
    <row r="83" spans="2:2" ht="15.6" x14ac:dyDescent="0.3">
      <c r="B83" s="9"/>
    </row>
    <row r="84" spans="2:2" ht="15.6" x14ac:dyDescent="0.3">
      <c r="B84" s="9"/>
    </row>
    <row r="85" spans="2:2" ht="15.6" x14ac:dyDescent="0.3">
      <c r="B85" s="9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5"/>
  <sheetViews>
    <sheetView tabSelected="1" zoomScaleNormal="100" workbookViewId="0">
      <selection activeCell="A24" sqref="A24"/>
    </sheetView>
  </sheetViews>
  <sheetFormatPr defaultRowHeight="14.4" x14ac:dyDescent="0.3"/>
  <cols>
    <col min="5" max="5" width="12.109375" customWidth="1"/>
    <col min="6" max="6" width="13.88671875" bestFit="1" customWidth="1"/>
    <col min="7" max="7" width="13.109375" bestFit="1" customWidth="1"/>
  </cols>
  <sheetData>
    <row r="2" spans="6:16" x14ac:dyDescent="0.3">
      <c r="F2" s="13" t="s">
        <v>29</v>
      </c>
      <c r="G2" s="14"/>
      <c r="H2" s="14"/>
      <c r="I2" s="14"/>
      <c r="J2" s="15"/>
      <c r="L2" s="13" t="s">
        <v>30</v>
      </c>
      <c r="M2" s="14"/>
      <c r="N2" s="14"/>
      <c r="O2" s="14"/>
      <c r="P2" s="15"/>
    </row>
    <row r="3" spans="6:16" x14ac:dyDescent="0.3">
      <c r="F3" s="16"/>
      <c r="G3" s="17" t="s">
        <v>18</v>
      </c>
      <c r="H3" s="17" t="s">
        <v>31</v>
      </c>
      <c r="I3" s="17" t="s">
        <v>20</v>
      </c>
      <c r="J3" s="18" t="s">
        <v>19</v>
      </c>
      <c r="L3" s="16"/>
      <c r="M3" s="17" t="s">
        <v>18</v>
      </c>
      <c r="N3" s="17" t="s">
        <v>31</v>
      </c>
      <c r="O3" s="17" t="s">
        <v>20</v>
      </c>
      <c r="P3" s="18" t="s">
        <v>19</v>
      </c>
    </row>
    <row r="4" spans="6:16" x14ac:dyDescent="0.3">
      <c r="F4" s="16"/>
      <c r="G4" s="17" t="s">
        <v>14</v>
      </c>
      <c r="H4" s="17" t="s">
        <v>15</v>
      </c>
      <c r="I4" s="17" t="s">
        <v>16</v>
      </c>
      <c r="J4" s="18" t="s">
        <v>17</v>
      </c>
      <c r="L4" s="16"/>
      <c r="M4" s="17" t="s">
        <v>14</v>
      </c>
      <c r="N4" s="17" t="s">
        <v>15</v>
      </c>
      <c r="O4" s="17" t="s">
        <v>16</v>
      </c>
      <c r="P4" s="18" t="s">
        <v>17</v>
      </c>
    </row>
    <row r="5" spans="6:16" x14ac:dyDescent="0.3">
      <c r="F5" s="16"/>
      <c r="G5" s="17"/>
      <c r="H5" s="17"/>
      <c r="I5" s="17"/>
      <c r="J5" s="18"/>
      <c r="L5" s="16"/>
      <c r="M5" s="17"/>
      <c r="N5" s="17"/>
      <c r="O5" s="17"/>
      <c r="P5" s="18"/>
    </row>
    <row r="6" spans="6:16" x14ac:dyDescent="0.3">
      <c r="F6" s="16" t="s">
        <v>23</v>
      </c>
      <c r="G6" s="19">
        <f>0.0200291548111142*1000</f>
        <v>20.0291548111142</v>
      </c>
      <c r="H6" s="19">
        <f t="shared" ref="H6:J6" si="0">0.0200291548111142*1000</f>
        <v>20.0291548111142</v>
      </c>
      <c r="I6" s="19">
        <f t="shared" si="0"/>
        <v>20.0291548111142</v>
      </c>
      <c r="J6" s="20">
        <f t="shared" si="0"/>
        <v>20.0291548111142</v>
      </c>
      <c r="L6" s="16" t="s">
        <v>23</v>
      </c>
      <c r="M6" s="19">
        <f>1000*0.0210282748166121</f>
        <v>21.0282748166121</v>
      </c>
      <c r="N6" s="19">
        <f t="shared" ref="N6:P6" si="1">1000*0.0210282748166121</f>
        <v>21.0282748166121</v>
      </c>
      <c r="O6" s="19">
        <f t="shared" si="1"/>
        <v>21.0282748166121</v>
      </c>
      <c r="P6" s="20">
        <f t="shared" si="1"/>
        <v>21.0282748166121</v>
      </c>
    </row>
    <row r="7" spans="6:16" x14ac:dyDescent="0.3">
      <c r="F7" s="16" t="s">
        <v>27</v>
      </c>
      <c r="G7" s="19">
        <f>0.0120197018204043*1000</f>
        <v>12.0197018204043</v>
      </c>
      <c r="H7" s="19">
        <f>0.0123757995956747*1000</f>
        <v>12.3757995956747</v>
      </c>
      <c r="I7" s="19">
        <f>0.0123902813117066*1000</f>
        <v>12.3902813117066</v>
      </c>
      <c r="J7" s="20">
        <f>0.0124347935336154*1000</f>
        <v>12.4347935336154</v>
      </c>
      <c r="L7" s="16" t="s">
        <v>27</v>
      </c>
      <c r="M7" s="19">
        <f>1000*0.0139345521317784</f>
        <v>13.9345521317784</v>
      </c>
      <c r="N7" s="19">
        <f>1000*0.0135309354537954</f>
        <v>13.530935453795399</v>
      </c>
      <c r="O7" s="19">
        <f>1000*0.013814831569068</f>
        <v>13.814831569068001</v>
      </c>
      <c r="P7" s="20">
        <f>1000*0.0136342861256381</f>
        <v>13.6342861256381</v>
      </c>
    </row>
    <row r="8" spans="6:16" x14ac:dyDescent="0.3">
      <c r="F8" s="16"/>
      <c r="G8" s="17"/>
      <c r="H8" s="17"/>
      <c r="I8" s="17"/>
      <c r="J8" s="18"/>
      <c r="L8" s="16"/>
      <c r="M8" s="17"/>
      <c r="N8" s="17"/>
      <c r="O8" s="17"/>
      <c r="P8" s="18"/>
    </row>
    <row r="9" spans="6:16" x14ac:dyDescent="0.3">
      <c r="F9" s="27" t="s">
        <v>21</v>
      </c>
      <c r="G9" s="28">
        <f>1-G7/G6</f>
        <v>0.39988971408146712</v>
      </c>
      <c r="H9" s="28">
        <f t="shared" ref="H9:J9" si="2">1-H7/H6</f>
        <v>0.38211074244593912</v>
      </c>
      <c r="I9" s="28">
        <f t="shared" si="2"/>
        <v>0.38138771063713484</v>
      </c>
      <c r="J9" s="29">
        <f t="shared" si="2"/>
        <v>0.37916533918269391</v>
      </c>
      <c r="L9" s="27" t="s">
        <v>21</v>
      </c>
      <c r="M9" s="28">
        <f>1-M7/M6</f>
        <v>0.33734211421042204</v>
      </c>
      <c r="N9" s="28">
        <f t="shared" ref="N9:P9" si="3">1-N7/N6</f>
        <v>0.35653611283859998</v>
      </c>
      <c r="O9" s="28">
        <f t="shared" si="3"/>
        <v>0.34303542779674723</v>
      </c>
      <c r="P9" s="29">
        <f t="shared" si="3"/>
        <v>0.35162126971694474</v>
      </c>
    </row>
    <row r="10" spans="6:16" x14ac:dyDescent="0.3">
      <c r="F10" s="16"/>
      <c r="G10" s="21"/>
      <c r="H10" s="21"/>
      <c r="I10" s="21"/>
      <c r="J10" s="22"/>
      <c r="L10" s="16"/>
      <c r="M10" s="21"/>
      <c r="N10" s="21"/>
      <c r="O10" s="21"/>
      <c r="P10" s="22"/>
    </row>
    <row r="11" spans="6:16" x14ac:dyDescent="0.3">
      <c r="F11" s="16"/>
      <c r="G11" s="17"/>
      <c r="H11" s="17"/>
      <c r="I11" s="17"/>
      <c r="J11" s="18"/>
      <c r="L11" s="16"/>
      <c r="M11" s="17"/>
      <c r="N11" s="17"/>
      <c r="O11" s="17"/>
      <c r="P11" s="18"/>
    </row>
    <row r="12" spans="6:16" x14ac:dyDescent="0.3">
      <c r="F12" s="16" t="s">
        <v>24</v>
      </c>
      <c r="G12" s="23">
        <f>50/1000000/60</f>
        <v>8.3333333333333333E-7</v>
      </c>
      <c r="H12" s="23">
        <f>50/1000000/60</f>
        <v>8.3333333333333333E-7</v>
      </c>
      <c r="I12" s="23">
        <f>50/1000000/60</f>
        <v>8.3333333333333333E-7</v>
      </c>
      <c r="J12" s="24">
        <f>50/1000000/60</f>
        <v>8.3333333333333333E-7</v>
      </c>
      <c r="L12" s="16" t="s">
        <v>24</v>
      </c>
      <c r="M12" s="23">
        <f>50/1000000/60</f>
        <v>8.3333333333333333E-7</v>
      </c>
      <c r="N12" s="23">
        <f>50/1000000/60</f>
        <v>8.3333333333333333E-7</v>
      </c>
      <c r="O12" s="23">
        <f>50/1000000/60</f>
        <v>8.3333333333333333E-7</v>
      </c>
      <c r="P12" s="24">
        <f>50/1000000/60</f>
        <v>8.3333333333333333E-7</v>
      </c>
    </row>
    <row r="13" spans="6:16" x14ac:dyDescent="0.3">
      <c r="F13" s="16" t="s">
        <v>26</v>
      </c>
      <c r="G13" s="25">
        <v>96485</v>
      </c>
      <c r="H13" s="25">
        <v>96485</v>
      </c>
      <c r="I13" s="25">
        <v>96485</v>
      </c>
      <c r="J13" s="26">
        <v>96485</v>
      </c>
      <c r="L13" s="16" t="s">
        <v>26</v>
      </c>
      <c r="M13" s="25">
        <v>96485</v>
      </c>
      <c r="N13" s="25">
        <v>96485</v>
      </c>
      <c r="O13" s="25">
        <v>96485</v>
      </c>
      <c r="P13" s="26">
        <v>96485</v>
      </c>
    </row>
    <row r="14" spans="6:16" x14ac:dyDescent="0.3">
      <c r="F14" s="16" t="s">
        <v>25</v>
      </c>
      <c r="G14" s="17">
        <f>4*0.15</f>
        <v>0.6</v>
      </c>
      <c r="H14" s="17">
        <f>4*0.15</f>
        <v>0.6</v>
      </c>
      <c r="I14" s="17">
        <f>4*0.15</f>
        <v>0.6</v>
      </c>
      <c r="J14" s="18">
        <f>4*0.15</f>
        <v>0.6</v>
      </c>
      <c r="L14" s="16" t="s">
        <v>25</v>
      </c>
      <c r="M14" s="17">
        <f>4*0.15</f>
        <v>0.6</v>
      </c>
      <c r="N14" s="17">
        <f>4*0.15</f>
        <v>0.6</v>
      </c>
      <c r="O14" s="17">
        <f>4*0.15</f>
        <v>0.6</v>
      </c>
      <c r="P14" s="18">
        <f>4*0.15</f>
        <v>0.6</v>
      </c>
    </row>
    <row r="15" spans="6:16" x14ac:dyDescent="0.3">
      <c r="F15" s="16"/>
      <c r="G15" s="17"/>
      <c r="H15" s="17"/>
      <c r="I15" s="17"/>
      <c r="J15" s="18"/>
      <c r="L15" s="16"/>
      <c r="M15" s="17"/>
      <c r="N15" s="17"/>
      <c r="O15" s="17"/>
      <c r="P15" s="18"/>
    </row>
    <row r="16" spans="6:16" x14ac:dyDescent="0.3">
      <c r="F16" s="30" t="s">
        <v>22</v>
      </c>
      <c r="G16" s="31">
        <f>(G6-G7)*G12*G13/G14</f>
        <v>1.0733223219564512</v>
      </c>
      <c r="H16" s="31">
        <f t="shared" ref="H16:J16" si="4">(H6-H7)*H12*H13/H14</f>
        <v>1.0256027471690004</v>
      </c>
      <c r="I16" s="31">
        <f t="shared" si="4"/>
        <v>1.0236620966532533</v>
      </c>
      <c r="J16" s="32">
        <f t="shared" si="4"/>
        <v>1.0176971498048217</v>
      </c>
      <c r="L16" s="30" t="s">
        <v>22</v>
      </c>
      <c r="M16" s="31">
        <f>(M6-M7)*M12*M13/M14</f>
        <v>0.95060810173080512</v>
      </c>
      <c r="N16" s="31">
        <f t="shared" ref="N16:P16" si="5">(N6-N7)*N12*N13/N14</f>
        <v>1.0046955394741242</v>
      </c>
      <c r="O16" s="31">
        <f t="shared" si="5"/>
        <v>0.96665148852679506</v>
      </c>
      <c r="P16" s="32">
        <f t="shared" si="5"/>
        <v>0.99084583173420337</v>
      </c>
    </row>
    <row r="24" spans="1:1" x14ac:dyDescent="0.3">
      <c r="A24" t="s">
        <v>28</v>
      </c>
    </row>
    <row r="25" spans="1:1" x14ac:dyDescent="0.3">
      <c r="A25" t="s">
        <v>34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2" sqref="H32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OCV</vt:lpstr>
      <vt:lpstr>ED efficiency</vt:lpstr>
      <vt:lpstr>RED efficiency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2016-10-07T15:05:32Z</dcterms:modified>
</cp:coreProperties>
</file>